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kalkulace" sheetId="1" r:id="rId1"/>
    <sheet name="List2" sheetId="2" state="hidden" r:id="rId2"/>
    <sheet name="List3" sheetId="3" state="hidden" r:id="rId3"/>
    <sheet name="List4" sheetId="4" state="hidden" r:id="rId4"/>
  </sheets>
  <definedNames>
    <definedName name="_xlnm.Print_Area" localSheetId="0">'kalkulace'!$A$1:$G$50</definedName>
  </definedNames>
  <calcPr fullCalcOnLoad="1"/>
</workbook>
</file>

<file path=xl/sharedStrings.xml><?xml version="1.0" encoding="utf-8"?>
<sst xmlns="http://schemas.openxmlformats.org/spreadsheetml/2006/main" count="69" uniqueCount="54">
  <si>
    <t>Popis</t>
  </si>
  <si>
    <t>Jedn.</t>
  </si>
  <si>
    <t>Cena/jedn.</t>
  </si>
  <si>
    <t>Celkem</t>
  </si>
  <si>
    <t>Množ.</t>
  </si>
  <si>
    <t>Drobné a dokončující práce, manipulace, přesun hmot, úklid stavby</t>
  </si>
  <si>
    <t>RENOVA PV s.r.o.</t>
  </si>
  <si>
    <t>Na Vršku 17, Předboj, Praha - východ</t>
  </si>
  <si>
    <t>IČO: 28498399</t>
  </si>
  <si>
    <t>kpl</t>
  </si>
  <si>
    <t>Číslo</t>
  </si>
  <si>
    <t>Režie, doprava</t>
  </si>
  <si>
    <t>mb</t>
  </si>
  <si>
    <t>Tel.: +420 608 965 697</t>
  </si>
  <si>
    <t>e-mail: vesely@renovapv.cz</t>
  </si>
  <si>
    <t>ks</t>
  </si>
  <si>
    <t>Celkem bez DPH</t>
  </si>
  <si>
    <t>Fotovoltaika</t>
  </si>
  <si>
    <t>Montáže</t>
  </si>
  <si>
    <t>Elektroinstalace</t>
  </si>
  <si>
    <t>Montáž panelů</t>
  </si>
  <si>
    <t>Max.výkon (Wp)</t>
  </si>
  <si>
    <t>Legenda:</t>
  </si>
  <si>
    <t>volitelné položky</t>
  </si>
  <si>
    <t>doplňte počet a výkon solárních panelů</t>
  </si>
  <si>
    <t>ceny jsou závislé na momentálním vývoji cen na trhu a kurzem €</t>
  </si>
  <si>
    <t>neupravovat obsahuje vzorce pro výpočty</t>
  </si>
  <si>
    <t>Výkon W</t>
  </si>
  <si>
    <t>Celkem vč. DPH</t>
  </si>
  <si>
    <t>KONEČNÁ CENA INVESTICE</t>
  </si>
  <si>
    <t>Administrace</t>
  </si>
  <si>
    <t>Ostatní</t>
  </si>
  <si>
    <t>Administrace žádosti Nová zelená úsporám</t>
  </si>
  <si>
    <t>Žádost o připojení do sítě u distributora pro NZÚ</t>
  </si>
  <si>
    <t>Výpočtový nástroj pro optimalizaci návrhu FVE</t>
  </si>
  <si>
    <t>Dotace na Projektovou přípravu</t>
  </si>
  <si>
    <t>Datum:</t>
  </si>
  <si>
    <t xml:space="preserve">ORIENTAČNÍ ROZPOČET - AKUMULACE VODA </t>
  </si>
  <si>
    <t>Montáž hydraulických zařízení</t>
  </si>
  <si>
    <t>Hydraulika</t>
  </si>
  <si>
    <t>Čerpadlo oběhové GRUNDFOS</t>
  </si>
  <si>
    <t>Propojení Cu/Msz</t>
  </si>
  <si>
    <t>Elektronika</t>
  </si>
  <si>
    <t xml:space="preserve">BPT710 bezdrátový termostat, BPT002 bezdrátový přijímač </t>
  </si>
  <si>
    <t>Troj/dvojcest.ventil Regulus</t>
  </si>
  <si>
    <t>Topné těleso pro ohřev kapalin Dražice TPK210/12, 3-6kW</t>
  </si>
  <si>
    <t xml:space="preserve">Elektronický termostat pro ovládání topných systémů </t>
  </si>
  <si>
    <t>Projektová dokumentace s topenářským schématem pro NZÚ
- s akumulací do vody (akum. nádrže/TČ)</t>
  </si>
  <si>
    <t>Dotace NZÚ C.2</t>
  </si>
  <si>
    <t>Kabel, solární. 1500V/32A, průřez 2x 6mm, 1m, černý s koncovkami typ MC4</t>
  </si>
  <si>
    <t>Kompletní sada pro uchycení  FV panelů K2, SingleRail, šikmá střecha, jednovrstvá</t>
  </si>
  <si>
    <t>Solární panel EGing 400 W, EG-M54-HLV SVT31017</t>
  </si>
  <si>
    <t>Hybridní měnič Sunways Hybrid STH-10KTL-HT</t>
  </si>
  <si>
    <t>Akumulační nádoba Dražice NADO 1000/200 v1 vč izolace LB PP 100mm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</si>
</sst>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.0\ _K_č_-;\-* #,##0.0\ _K_č_-;_-* &quot;-&quot;?\ _K_č_-;_-@_-"/>
    <numFmt numFmtId="166" formatCode="_-* #,##0\ &quot;Kč&quot;_-;\-* #,##0\ &quot;Kč&quot;_-;_-* &quot;-&quot;??\ &quot;Kč&quot;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\ &quot;Kč&quot;_-;\-* #,##0.0\ &quot;Kč&quot;_-;_-* &quot;-&quot;?\ &quot;Kč&quot;_-;_-@_-"/>
    <numFmt numFmtId="172" formatCode="[$€-2]\ #\ ##,000_);[Red]\([$€-2]\ #\ ##,000\)"/>
    <numFmt numFmtId="173" formatCode="0.0%"/>
    <numFmt numFmtId="174" formatCode="#,##0_ ;\-#,##0\ "/>
    <numFmt numFmtId="175" formatCode="#,##0.00\ &quot;Kč&quot;"/>
    <numFmt numFmtId="176" formatCode="_(&quot;$&quot;* #,##0.00_);_(&quot;$&quot;* \(#,##0.00\);_(&quot;$&quot;* &quot;-&quot;??_);_(@_)"/>
    <numFmt numFmtId="177" formatCode="[$-405]dddd\ d\.\ mmmm\ yyyy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hidden="1"/>
    </xf>
    <xf numFmtId="44" fontId="1" fillId="34" borderId="10" xfId="39" applyFont="1" applyFill="1" applyBorder="1" applyAlignment="1" applyProtection="1">
      <alignment/>
      <protection hidden="1"/>
    </xf>
    <xf numFmtId="44" fontId="0" fillId="34" borderId="10" xfId="39" applyFont="1" applyFill="1" applyBorder="1" applyAlignment="1" applyProtection="1">
      <alignment/>
      <protection hidden="1"/>
    </xf>
    <xf numFmtId="44" fontId="1" fillId="34" borderId="11" xfId="39" applyFont="1" applyFill="1" applyBorder="1" applyAlignment="1" applyProtection="1">
      <alignment/>
      <protection hidden="1"/>
    </xf>
    <xf numFmtId="44" fontId="0" fillId="34" borderId="11" xfId="39" applyFont="1" applyFill="1" applyBorder="1" applyAlignment="1" applyProtection="1">
      <alignment/>
      <protection hidden="1"/>
    </xf>
    <xf numFmtId="42" fontId="2" fillId="34" borderId="12" xfId="39" applyNumberFormat="1" applyFont="1" applyFill="1" applyBorder="1" applyAlignment="1" applyProtection="1">
      <alignment/>
      <protection hidden="1"/>
    </xf>
    <xf numFmtId="42" fontId="2" fillId="34" borderId="10" xfId="39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4" fontId="0" fillId="0" borderId="0" xfId="39" applyNumberFormat="1" applyFont="1" applyFill="1" applyAlignment="1" applyProtection="1">
      <alignment/>
      <protection locked="0"/>
    </xf>
    <xf numFmtId="44" fontId="0" fillId="0" borderId="0" xfId="0" applyNumberFormat="1" applyFont="1" applyFill="1" applyAlignment="1" applyProtection="1">
      <alignment/>
      <protection locked="0"/>
    </xf>
    <xf numFmtId="44" fontId="0" fillId="0" borderId="0" xfId="39" applyFont="1" applyFill="1" applyAlignment="1" applyProtection="1">
      <alignment/>
      <protection locked="0"/>
    </xf>
    <xf numFmtId="44" fontId="0" fillId="0" borderId="0" xfId="39" applyNumberFormat="1" applyFont="1" applyFill="1" applyAlignment="1" applyProtection="1">
      <alignment/>
      <protection locked="0"/>
    </xf>
    <xf numFmtId="44" fontId="1" fillId="0" borderId="0" xfId="0" applyNumberFormat="1" applyFont="1" applyFill="1" applyAlignment="1" applyProtection="1">
      <alignment/>
      <protection locked="0"/>
    </xf>
    <xf numFmtId="44" fontId="1" fillId="0" borderId="0" xfId="39" applyNumberFormat="1" applyFont="1" applyFill="1" applyAlignment="1" applyProtection="1">
      <alignment/>
      <protection locked="0"/>
    </xf>
    <xf numFmtId="166" fontId="1" fillId="0" borderId="0" xfId="0" applyNumberFormat="1" applyFont="1" applyFill="1" applyAlignment="1" applyProtection="1">
      <alignment/>
      <protection locked="0"/>
    </xf>
    <xf numFmtId="44" fontId="0" fillId="0" borderId="0" xfId="39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hidden="1"/>
    </xf>
    <xf numFmtId="0" fontId="4" fillId="35" borderId="14" xfId="0" applyFont="1" applyFill="1" applyBorder="1" applyAlignment="1" applyProtection="1">
      <alignment/>
      <protection hidden="1"/>
    </xf>
    <xf numFmtId="0" fontId="0" fillId="35" borderId="14" xfId="0" applyFont="1" applyFill="1" applyBorder="1" applyAlignment="1" applyProtection="1">
      <alignment/>
      <protection hidden="1"/>
    </xf>
    <xf numFmtId="0" fontId="1" fillId="35" borderId="14" xfId="0" applyFont="1" applyFill="1" applyBorder="1" applyAlignment="1" applyProtection="1">
      <alignment/>
      <protection hidden="1"/>
    </xf>
    <xf numFmtId="44" fontId="0" fillId="0" borderId="15" xfId="39" applyFont="1" applyBorder="1" applyAlignment="1" applyProtection="1">
      <alignment/>
      <protection hidden="1"/>
    </xf>
    <xf numFmtId="0" fontId="0" fillId="35" borderId="16" xfId="0" applyFont="1" applyFill="1" applyBorder="1" applyAlignment="1" applyProtection="1">
      <alignment/>
      <protection hidden="1"/>
    </xf>
    <xf numFmtId="0" fontId="3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0" fillId="35" borderId="16" xfId="0" applyFont="1" applyFill="1" applyBorder="1" applyAlignment="1" applyProtection="1">
      <alignment/>
      <protection hidden="1"/>
    </xf>
    <xf numFmtId="0" fontId="0" fillId="35" borderId="17" xfId="0" applyFont="1" applyFill="1" applyBorder="1" applyAlignment="1" applyProtection="1">
      <alignment/>
      <protection hidden="1"/>
    </xf>
    <xf numFmtId="0" fontId="0" fillId="35" borderId="18" xfId="0" applyFont="1" applyFill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1" fillId="35" borderId="2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7" borderId="16" xfId="0" applyFont="1" applyFill="1" applyBorder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 hidden="1"/>
    </xf>
    <xf numFmtId="0" fontId="1" fillId="37" borderId="16" xfId="0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 applyProtection="1">
      <alignment horizontal="center" wrapText="1"/>
      <protection hidden="1"/>
    </xf>
    <xf numFmtId="44" fontId="1" fillId="37" borderId="0" xfId="39" applyFont="1" applyFill="1" applyBorder="1" applyAlignment="1" applyProtection="1">
      <alignment horizontal="left"/>
      <protection hidden="1"/>
    </xf>
    <xf numFmtId="44" fontId="1" fillId="37" borderId="10" xfId="39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1" fillId="38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/>
      <protection hidden="1"/>
    </xf>
    <xf numFmtId="44" fontId="0" fillId="0" borderId="0" xfId="39" applyFont="1" applyBorder="1" applyAlignment="1" applyProtection="1">
      <alignment/>
      <protection hidden="1"/>
    </xf>
    <xf numFmtId="0" fontId="0" fillId="39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44" fontId="0" fillId="40" borderId="0" xfId="39" applyFont="1" applyFill="1" applyBorder="1" applyAlignment="1" applyProtection="1">
      <alignment/>
      <protection hidden="1"/>
    </xf>
    <xf numFmtId="0" fontId="3" fillId="39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41" borderId="0" xfId="0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44" fontId="1" fillId="40" borderId="0" xfId="39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44" fontId="1" fillId="0" borderId="0" xfId="39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9" fontId="0" fillId="0" borderId="0" xfId="0" applyNumberFormat="1" applyFont="1" applyBorder="1" applyAlignment="1" applyProtection="1">
      <alignment/>
      <protection hidden="1"/>
    </xf>
    <xf numFmtId="44" fontId="0" fillId="0" borderId="0" xfId="39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44" fontId="0" fillId="0" borderId="21" xfId="39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4" fontId="0" fillId="0" borderId="0" xfId="39" applyFont="1" applyFill="1" applyBorder="1" applyAlignment="1" applyProtection="1">
      <alignment/>
      <protection hidden="1"/>
    </xf>
    <xf numFmtId="0" fontId="2" fillId="38" borderId="0" xfId="0" applyFont="1" applyFill="1" applyBorder="1" applyAlignment="1" applyProtection="1">
      <alignment/>
      <protection hidden="1"/>
    </xf>
    <xf numFmtId="0" fontId="0" fillId="38" borderId="0" xfId="0" applyFont="1" applyFill="1" applyBorder="1" applyAlignment="1" applyProtection="1">
      <alignment/>
      <protection hidden="1"/>
    </xf>
    <xf numFmtId="44" fontId="0" fillId="38" borderId="0" xfId="39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166" fontId="0" fillId="0" borderId="10" xfId="39" applyNumberFormat="1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/>
      <protection hidden="1"/>
    </xf>
    <xf numFmtId="44" fontId="0" fillId="0" borderId="10" xfId="39" applyFont="1" applyBorder="1" applyAlignment="1" applyProtection="1">
      <alignment/>
      <protection hidden="1"/>
    </xf>
    <xf numFmtId="0" fontId="0" fillId="39" borderId="16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40" borderId="16" xfId="0" applyFont="1" applyFill="1" applyBorder="1" applyAlignment="1" applyProtection="1">
      <alignment horizontal="center"/>
      <protection hidden="1"/>
    </xf>
    <xf numFmtId="0" fontId="0" fillId="34" borderId="16" xfId="0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14" fontId="0" fillId="0" borderId="24" xfId="0" applyNumberFormat="1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/>
      <protection hidden="1"/>
    </xf>
    <xf numFmtId="44" fontId="0" fillId="0" borderId="24" xfId="39" applyFont="1" applyBorder="1" applyAlignment="1" applyProtection="1">
      <alignment/>
      <protection hidden="1"/>
    </xf>
    <xf numFmtId="44" fontId="0" fillId="0" borderId="25" xfId="39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4" fontId="0" fillId="0" borderId="0" xfId="39" applyFont="1" applyAlignment="1" applyProtection="1">
      <alignment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9.125" style="16" customWidth="1"/>
    <col min="2" max="2" width="69.75390625" style="13" bestFit="1" customWidth="1"/>
    <col min="3" max="3" width="6.625" style="13" bestFit="1" customWidth="1"/>
    <col min="4" max="4" width="5.375" style="13" customWidth="1"/>
    <col min="5" max="5" width="6.375" style="13" bestFit="1" customWidth="1"/>
    <col min="6" max="6" width="14.625" style="26" bestFit="1" customWidth="1"/>
    <col min="7" max="7" width="14.75390625" style="26" bestFit="1" customWidth="1"/>
    <col min="8" max="8" width="14.25390625" style="13" bestFit="1" customWidth="1"/>
    <col min="9" max="9" width="14.125" style="13" bestFit="1" customWidth="1"/>
    <col min="10" max="10" width="9.25390625" style="13" customWidth="1"/>
    <col min="11" max="11" width="16.00390625" style="13" bestFit="1" customWidth="1"/>
    <col min="12" max="12" width="14.625" style="13" bestFit="1" customWidth="1"/>
    <col min="13" max="16384" width="9.125" style="13" customWidth="1"/>
  </cols>
  <sheetData>
    <row r="1" spans="1:7" ht="12.75">
      <c r="A1" s="27"/>
      <c r="B1" s="28" t="s">
        <v>6</v>
      </c>
      <c r="C1" s="28"/>
      <c r="D1" s="29"/>
      <c r="E1" s="29"/>
      <c r="F1" s="30"/>
      <c r="G1" s="31"/>
    </row>
    <row r="2" spans="1:7" s="14" customFormat="1" ht="12.75">
      <c r="A2" s="32"/>
      <c r="B2" s="33" t="s">
        <v>7</v>
      </c>
      <c r="C2" s="33"/>
      <c r="D2" s="34"/>
      <c r="E2" s="34"/>
      <c r="F2" s="34"/>
      <c r="G2" s="35"/>
    </row>
    <row r="3" spans="1:7" s="14" customFormat="1" ht="12.75">
      <c r="A3" s="36"/>
      <c r="B3" s="33" t="s">
        <v>8</v>
      </c>
      <c r="C3" s="33"/>
      <c r="D3" s="34"/>
      <c r="E3" s="34"/>
      <c r="F3" s="34"/>
      <c r="G3" s="35"/>
    </row>
    <row r="4" spans="1:7" s="14" customFormat="1" ht="12.75">
      <c r="A4" s="36"/>
      <c r="B4" s="33" t="s">
        <v>13</v>
      </c>
      <c r="C4" s="33"/>
      <c r="D4" s="34"/>
      <c r="E4" s="34"/>
      <c r="F4" s="34"/>
      <c r="G4" s="35"/>
    </row>
    <row r="5" spans="1:7" s="14" customFormat="1" ht="12.75">
      <c r="A5" s="36"/>
      <c r="B5" s="33" t="s">
        <v>14</v>
      </c>
      <c r="C5" s="33"/>
      <c r="D5" s="34"/>
      <c r="E5" s="34"/>
      <c r="F5" s="34"/>
      <c r="G5" s="35"/>
    </row>
    <row r="6" spans="1:8" s="14" customFormat="1" ht="12.75">
      <c r="A6" s="37"/>
      <c r="B6" s="38"/>
      <c r="C6" s="38"/>
      <c r="D6" s="38"/>
      <c r="E6" s="38"/>
      <c r="F6" s="38"/>
      <c r="G6" s="39"/>
      <c r="H6" s="15"/>
    </row>
    <row r="7" spans="1:8" ht="12.75">
      <c r="A7" s="40" t="s">
        <v>37</v>
      </c>
      <c r="B7" s="41"/>
      <c r="C7" s="42"/>
      <c r="D7" s="42" t="s">
        <v>21</v>
      </c>
      <c r="E7" s="41"/>
      <c r="F7" s="41"/>
      <c r="G7" s="3">
        <f>E11*C11</f>
        <v>6400</v>
      </c>
      <c r="H7" s="16"/>
    </row>
    <row r="8" spans="1:7" ht="12.75">
      <c r="A8" s="43"/>
      <c r="B8" s="44"/>
      <c r="C8" s="44"/>
      <c r="D8" s="44"/>
      <c r="E8" s="44"/>
      <c r="F8" s="44"/>
      <c r="G8" s="45"/>
    </row>
    <row r="9" spans="1:9" ht="25.5">
      <c r="A9" s="46" t="s">
        <v>10</v>
      </c>
      <c r="B9" s="47" t="s">
        <v>0</v>
      </c>
      <c r="C9" s="48" t="s">
        <v>27</v>
      </c>
      <c r="D9" s="47" t="s">
        <v>1</v>
      </c>
      <c r="E9" s="47" t="s">
        <v>4</v>
      </c>
      <c r="F9" s="49" t="s">
        <v>2</v>
      </c>
      <c r="G9" s="50" t="s">
        <v>3</v>
      </c>
      <c r="H9" s="17"/>
      <c r="I9" s="17"/>
    </row>
    <row r="10" spans="1:9" ht="12.75">
      <c r="A10" s="51"/>
      <c r="B10" s="52" t="s">
        <v>17</v>
      </c>
      <c r="C10" s="53"/>
      <c r="D10" s="54"/>
      <c r="E10" s="54"/>
      <c r="F10" s="55"/>
      <c r="G10" s="4">
        <f>SUM(G11:G14)</f>
        <v>150585</v>
      </c>
      <c r="H10" s="18"/>
      <c r="I10" s="18"/>
    </row>
    <row r="11" spans="1:9" ht="12.75">
      <c r="A11" s="51">
        <v>1</v>
      </c>
      <c r="B11" s="56" t="s">
        <v>51</v>
      </c>
      <c r="C11" s="1">
        <v>400</v>
      </c>
      <c r="D11" s="57" t="s">
        <v>15</v>
      </c>
      <c r="E11" s="2">
        <v>16</v>
      </c>
      <c r="F11" s="58">
        <v>3875</v>
      </c>
      <c r="G11" s="5">
        <f>E11*F11</f>
        <v>62000</v>
      </c>
      <c r="H11" s="19"/>
      <c r="I11" s="20"/>
    </row>
    <row r="12" spans="1:9" ht="12.75">
      <c r="A12" s="51">
        <f>A11+1</f>
        <v>2</v>
      </c>
      <c r="B12" s="59" t="s">
        <v>49</v>
      </c>
      <c r="C12" s="60"/>
      <c r="D12" s="61" t="s">
        <v>12</v>
      </c>
      <c r="E12" s="10">
        <f>E11*2</f>
        <v>32</v>
      </c>
      <c r="F12" s="58">
        <v>124</v>
      </c>
      <c r="G12" s="5">
        <f>E12*F12</f>
        <v>3968</v>
      </c>
      <c r="H12" s="19"/>
      <c r="I12" s="20"/>
    </row>
    <row r="13" spans="1:9" ht="12.75" customHeight="1">
      <c r="A13" s="51">
        <f>A12+1</f>
        <v>3</v>
      </c>
      <c r="B13" s="56" t="s">
        <v>50</v>
      </c>
      <c r="C13" s="62"/>
      <c r="D13" s="63" t="s">
        <v>15</v>
      </c>
      <c r="E13" s="11">
        <f>E11</f>
        <v>16</v>
      </c>
      <c r="F13" s="58">
        <v>2237</v>
      </c>
      <c r="G13" s="5">
        <f>E13*F13</f>
        <v>35792</v>
      </c>
      <c r="H13" s="19"/>
      <c r="I13" s="20"/>
    </row>
    <row r="14" spans="1:9" ht="12.75">
      <c r="A14" s="51">
        <f>A13+1</f>
        <v>4</v>
      </c>
      <c r="B14" s="56" t="s">
        <v>52</v>
      </c>
      <c r="C14" s="62">
        <v>10000</v>
      </c>
      <c r="D14" s="57" t="s">
        <v>15</v>
      </c>
      <c r="E14" s="63">
        <v>1</v>
      </c>
      <c r="F14" s="58">
        <v>48825</v>
      </c>
      <c r="G14" s="5">
        <f>E14*F14</f>
        <v>48825</v>
      </c>
      <c r="H14" s="19"/>
      <c r="I14" s="20"/>
    </row>
    <row r="15" spans="1:9" ht="12.75">
      <c r="A15" s="64"/>
      <c r="B15" s="52" t="s">
        <v>39</v>
      </c>
      <c r="C15" s="53"/>
      <c r="D15" s="65"/>
      <c r="E15" s="54"/>
      <c r="F15" s="55"/>
      <c r="G15" s="6">
        <f>SUM(G16:G20)</f>
        <v>55495</v>
      </c>
      <c r="H15" s="19"/>
      <c r="I15" s="20"/>
    </row>
    <row r="16" spans="1:9" ht="12.75">
      <c r="A16" s="64">
        <f>A14+1</f>
        <v>5</v>
      </c>
      <c r="B16" s="66" t="s">
        <v>53</v>
      </c>
      <c r="C16" s="67"/>
      <c r="D16" s="65" t="s">
        <v>15</v>
      </c>
      <c r="E16" s="68">
        <v>1</v>
      </c>
      <c r="F16" s="58">
        <v>30360</v>
      </c>
      <c r="G16" s="7">
        <f>E16*F16</f>
        <v>30360</v>
      </c>
      <c r="H16" s="19"/>
      <c r="I16" s="20"/>
    </row>
    <row r="17" spans="1:9" ht="12.75">
      <c r="A17" s="64">
        <f aca="true" t="shared" si="0" ref="A17:A23">A16+1</f>
        <v>6</v>
      </c>
      <c r="B17" s="66" t="s">
        <v>45</v>
      </c>
      <c r="C17" s="67">
        <v>6000</v>
      </c>
      <c r="D17" s="65" t="s">
        <v>15</v>
      </c>
      <c r="E17" s="68">
        <v>1</v>
      </c>
      <c r="F17" s="58">
        <v>5865</v>
      </c>
      <c r="G17" s="7">
        <f>E17*F17</f>
        <v>5865</v>
      </c>
      <c r="H17" s="19"/>
      <c r="I17" s="20"/>
    </row>
    <row r="18" spans="1:9" ht="12.75">
      <c r="A18" s="64">
        <f t="shared" si="0"/>
        <v>7</v>
      </c>
      <c r="B18" s="66" t="s">
        <v>44</v>
      </c>
      <c r="C18" s="67"/>
      <c r="D18" s="65" t="s">
        <v>15</v>
      </c>
      <c r="E18" s="68">
        <v>1</v>
      </c>
      <c r="F18" s="58">
        <v>3174</v>
      </c>
      <c r="G18" s="7">
        <f>E18*F18</f>
        <v>3174</v>
      </c>
      <c r="H18" s="19"/>
      <c r="I18" s="20"/>
    </row>
    <row r="19" spans="1:9" ht="12.75">
      <c r="A19" s="64">
        <f t="shared" si="0"/>
        <v>8</v>
      </c>
      <c r="B19" s="66" t="s">
        <v>40</v>
      </c>
      <c r="C19" s="67"/>
      <c r="D19" s="65" t="s">
        <v>15</v>
      </c>
      <c r="E19" s="68">
        <v>1</v>
      </c>
      <c r="F19" s="58">
        <v>3596</v>
      </c>
      <c r="G19" s="7">
        <f>E19*F19</f>
        <v>3596</v>
      </c>
      <c r="H19" s="19"/>
      <c r="I19" s="20"/>
    </row>
    <row r="20" spans="1:9" ht="12.75">
      <c r="A20" s="64">
        <f t="shared" si="0"/>
        <v>9</v>
      </c>
      <c r="B20" s="67" t="s">
        <v>41</v>
      </c>
      <c r="C20" s="67"/>
      <c r="D20" s="65" t="s">
        <v>9</v>
      </c>
      <c r="E20" s="68">
        <v>1</v>
      </c>
      <c r="F20" s="58">
        <v>12500</v>
      </c>
      <c r="G20" s="7">
        <f>E20*F20</f>
        <v>12500</v>
      </c>
      <c r="H20" s="19"/>
      <c r="I20" s="20"/>
    </row>
    <row r="21" spans="1:9" ht="12.75">
      <c r="A21" s="64"/>
      <c r="B21" s="52" t="s">
        <v>42</v>
      </c>
      <c r="C21" s="53"/>
      <c r="D21" s="54"/>
      <c r="E21" s="68"/>
      <c r="F21" s="58"/>
      <c r="G21" s="6">
        <f>SUM(G22:G23)</f>
        <v>3048</v>
      </c>
      <c r="H21" s="19"/>
      <c r="I21" s="20"/>
    </row>
    <row r="22" spans="1:9" ht="12.75">
      <c r="A22" s="64">
        <f>A20+1</f>
        <v>10</v>
      </c>
      <c r="B22" s="66" t="s">
        <v>46</v>
      </c>
      <c r="C22" s="67"/>
      <c r="D22" s="65" t="s">
        <v>15</v>
      </c>
      <c r="E22" s="68">
        <v>1</v>
      </c>
      <c r="F22" s="58">
        <v>1323</v>
      </c>
      <c r="G22" s="7">
        <f>E22*F22</f>
        <v>1323</v>
      </c>
      <c r="H22" s="19"/>
      <c r="I22" s="20"/>
    </row>
    <row r="23" spans="1:9" ht="12.75">
      <c r="A23" s="64">
        <f t="shared" si="0"/>
        <v>11</v>
      </c>
      <c r="B23" s="66" t="s">
        <v>43</v>
      </c>
      <c r="C23" s="67"/>
      <c r="D23" s="65" t="s">
        <v>15</v>
      </c>
      <c r="E23" s="68">
        <v>1</v>
      </c>
      <c r="F23" s="58">
        <v>1725</v>
      </c>
      <c r="G23" s="7">
        <f>E23*F23</f>
        <v>1725</v>
      </c>
      <c r="H23" s="19"/>
      <c r="I23" s="20"/>
    </row>
    <row r="24" spans="1:9" ht="12.75">
      <c r="A24" s="51"/>
      <c r="B24" s="52" t="s">
        <v>18</v>
      </c>
      <c r="C24" s="53"/>
      <c r="D24" s="54"/>
      <c r="E24" s="68"/>
      <c r="F24" s="58"/>
      <c r="G24" s="4">
        <f>SUM(G25:G27)</f>
        <v>74250</v>
      </c>
      <c r="H24" s="19"/>
      <c r="I24" s="18"/>
    </row>
    <row r="25" spans="1:9" ht="12.75">
      <c r="A25" s="51">
        <f>A23+1</f>
        <v>12</v>
      </c>
      <c r="B25" s="67" t="s">
        <v>38</v>
      </c>
      <c r="C25" s="67"/>
      <c r="D25" s="65" t="s">
        <v>9</v>
      </c>
      <c r="E25" s="68">
        <v>1</v>
      </c>
      <c r="F25" s="58">
        <v>13680</v>
      </c>
      <c r="G25" s="5">
        <f>E25*F25</f>
        <v>13680</v>
      </c>
      <c r="H25" s="19"/>
      <c r="I25" s="21"/>
    </row>
    <row r="26" spans="1:9" ht="12.75">
      <c r="A26" s="51">
        <f>A25+1</f>
        <v>13</v>
      </c>
      <c r="B26" s="67" t="s">
        <v>19</v>
      </c>
      <c r="C26" s="67"/>
      <c r="D26" s="65" t="s">
        <v>9</v>
      </c>
      <c r="E26" s="68">
        <v>1</v>
      </c>
      <c r="F26" s="58">
        <v>21658</v>
      </c>
      <c r="G26" s="5">
        <f>E26*F26</f>
        <v>21658</v>
      </c>
      <c r="H26" s="18"/>
      <c r="I26" s="22"/>
    </row>
    <row r="27" spans="1:9" ht="12.75">
      <c r="A27" s="51">
        <f>A26+1</f>
        <v>14</v>
      </c>
      <c r="B27" s="67" t="s">
        <v>20</v>
      </c>
      <c r="C27" s="67"/>
      <c r="D27" s="65" t="s">
        <v>15</v>
      </c>
      <c r="E27" s="12">
        <f>E13</f>
        <v>16</v>
      </c>
      <c r="F27" s="58">
        <v>2432</v>
      </c>
      <c r="G27" s="5">
        <f>E27*F27</f>
        <v>38912</v>
      </c>
      <c r="H27" s="18"/>
      <c r="I27" s="19"/>
    </row>
    <row r="28" spans="1:9" ht="12.75">
      <c r="A28" s="51"/>
      <c r="B28" s="52" t="s">
        <v>30</v>
      </c>
      <c r="C28" s="69"/>
      <c r="D28" s="70"/>
      <c r="E28" s="70"/>
      <c r="F28" s="71"/>
      <c r="G28" s="4">
        <f>SUM(G29:G32)</f>
        <v>14600</v>
      </c>
      <c r="H28" s="18"/>
      <c r="I28" s="19"/>
    </row>
    <row r="29" spans="1:9" ht="12.75">
      <c r="A29" s="51">
        <f>A27+1</f>
        <v>15</v>
      </c>
      <c r="B29" s="72" t="s">
        <v>32</v>
      </c>
      <c r="C29" s="72"/>
      <c r="D29" s="68" t="s">
        <v>9</v>
      </c>
      <c r="E29" s="68">
        <v>1</v>
      </c>
      <c r="F29" s="58">
        <v>2500</v>
      </c>
      <c r="G29" s="5">
        <f>E29*F29</f>
        <v>2500</v>
      </c>
      <c r="H29" s="19"/>
      <c r="I29" s="18"/>
    </row>
    <row r="30" spans="1:9" ht="12.75">
      <c r="A30" s="51">
        <f>A29+1</f>
        <v>16</v>
      </c>
      <c r="B30" s="72" t="s">
        <v>33</v>
      </c>
      <c r="C30" s="72"/>
      <c r="D30" s="68" t="s">
        <v>9</v>
      </c>
      <c r="E30" s="68">
        <v>1</v>
      </c>
      <c r="F30" s="58">
        <v>3500</v>
      </c>
      <c r="G30" s="5">
        <f>E30*F30</f>
        <v>3500</v>
      </c>
      <c r="H30" s="19"/>
      <c r="I30" s="18"/>
    </row>
    <row r="31" spans="1:9" ht="25.5">
      <c r="A31" s="51">
        <f>A30+1</f>
        <v>17</v>
      </c>
      <c r="B31" s="62" t="s">
        <v>47</v>
      </c>
      <c r="C31" s="72"/>
      <c r="D31" s="68" t="s">
        <v>9</v>
      </c>
      <c r="E31" s="68">
        <v>1</v>
      </c>
      <c r="F31" s="58">
        <v>7400</v>
      </c>
      <c r="G31" s="5">
        <f>E31*F31</f>
        <v>7400</v>
      </c>
      <c r="H31" s="19"/>
      <c r="I31" s="18"/>
    </row>
    <row r="32" spans="1:9" ht="12.75">
      <c r="A32" s="51">
        <f>A31+1</f>
        <v>18</v>
      </c>
      <c r="B32" s="72" t="s">
        <v>34</v>
      </c>
      <c r="C32" s="72"/>
      <c r="D32" s="68" t="s">
        <v>9</v>
      </c>
      <c r="E32" s="68">
        <v>1</v>
      </c>
      <c r="F32" s="58">
        <v>1200</v>
      </c>
      <c r="G32" s="5">
        <f>E32*F32</f>
        <v>1200</v>
      </c>
      <c r="H32" s="19"/>
      <c r="I32" s="18"/>
    </row>
    <row r="33" spans="1:9" ht="12.75">
      <c r="A33" s="51"/>
      <c r="B33" s="52" t="s">
        <v>31</v>
      </c>
      <c r="C33" s="69"/>
      <c r="D33" s="70"/>
      <c r="E33" s="70"/>
      <c r="F33" s="73"/>
      <c r="G33" s="4">
        <f>SUM(G34:G35)</f>
        <v>29797.800000000003</v>
      </c>
      <c r="H33" s="19"/>
      <c r="I33" s="18"/>
    </row>
    <row r="34" spans="1:9" ht="12.75">
      <c r="A34" s="51">
        <f>A32+1</f>
        <v>19</v>
      </c>
      <c r="B34" s="74" t="s">
        <v>5</v>
      </c>
      <c r="C34" s="74"/>
      <c r="D34" s="75">
        <v>0.02</v>
      </c>
      <c r="E34" s="74">
        <v>1</v>
      </c>
      <c r="F34" s="76"/>
      <c r="G34" s="5">
        <f>(G10+G24+G28+G15+G21)*0.02</f>
        <v>5959.56</v>
      </c>
      <c r="H34" s="19"/>
      <c r="I34" s="18"/>
    </row>
    <row r="35" spans="1:9" ht="12.75">
      <c r="A35" s="77">
        <f>A34+1</f>
        <v>20</v>
      </c>
      <c r="B35" s="65" t="s">
        <v>11</v>
      </c>
      <c r="C35" s="65"/>
      <c r="D35" s="75">
        <v>0.08</v>
      </c>
      <c r="E35" s="74">
        <v>1</v>
      </c>
      <c r="F35" s="76"/>
      <c r="G35" s="5">
        <f>(G10+G24+G28+G15+G21)*0.08</f>
        <v>23838.24</v>
      </c>
      <c r="H35" s="19"/>
      <c r="I35" s="18"/>
    </row>
    <row r="36" spans="1:9" ht="15.75">
      <c r="A36" s="77"/>
      <c r="B36" s="78" t="s">
        <v>16</v>
      </c>
      <c r="C36" s="78"/>
      <c r="D36" s="79"/>
      <c r="E36" s="79"/>
      <c r="F36" s="80"/>
      <c r="G36" s="8">
        <f>G10+G24+G28+G33+G15+G21</f>
        <v>327775.8</v>
      </c>
      <c r="H36" s="19"/>
      <c r="I36" s="23"/>
    </row>
    <row r="37" spans="1:9" ht="15.75">
      <c r="A37" s="81"/>
      <c r="B37" s="78" t="s">
        <v>28</v>
      </c>
      <c r="C37" s="78"/>
      <c r="D37" s="79"/>
      <c r="E37" s="79"/>
      <c r="F37" s="80"/>
      <c r="G37" s="8">
        <f>G36*1.15</f>
        <v>376942.17</v>
      </c>
      <c r="H37" s="19"/>
      <c r="I37" s="18"/>
    </row>
    <row r="38" spans="1:9" ht="15.75">
      <c r="A38" s="82"/>
      <c r="B38" s="83" t="s">
        <v>48</v>
      </c>
      <c r="C38" s="83"/>
      <c r="D38" s="84"/>
      <c r="E38" s="84"/>
      <c r="F38" s="85"/>
      <c r="G38" s="9">
        <v>45000</v>
      </c>
      <c r="H38" s="19"/>
      <c r="I38" s="18"/>
    </row>
    <row r="39" spans="1:9" ht="15.75">
      <c r="A39" s="82"/>
      <c r="B39" s="83" t="s">
        <v>35</v>
      </c>
      <c r="C39" s="83"/>
      <c r="D39" s="84"/>
      <c r="E39" s="84"/>
      <c r="F39" s="85"/>
      <c r="G39" s="9">
        <v>5000</v>
      </c>
      <c r="H39" s="19"/>
      <c r="I39" s="18"/>
    </row>
    <row r="40" spans="1:9" ht="15.75">
      <c r="A40" s="82"/>
      <c r="B40" s="86" t="s">
        <v>29</v>
      </c>
      <c r="C40" s="86"/>
      <c r="D40" s="87"/>
      <c r="E40" s="87"/>
      <c r="F40" s="88"/>
      <c r="G40" s="9">
        <f>G37-G38-G39</f>
        <v>326942.17</v>
      </c>
      <c r="H40" s="24"/>
      <c r="I40" s="25"/>
    </row>
    <row r="41" spans="1:9" ht="12.75">
      <c r="A41" s="89"/>
      <c r="B41" s="54"/>
      <c r="C41" s="54"/>
      <c r="D41" s="74"/>
      <c r="E41" s="74"/>
      <c r="F41" s="76"/>
      <c r="G41" s="90"/>
      <c r="H41" s="18"/>
      <c r="I41" s="18"/>
    </row>
    <row r="42" spans="1:9" ht="12.75">
      <c r="A42" s="91" t="s">
        <v>22</v>
      </c>
      <c r="B42" s="74"/>
      <c r="C42" s="74"/>
      <c r="D42" s="74"/>
      <c r="E42" s="74"/>
      <c r="F42" s="76"/>
      <c r="G42" s="92"/>
      <c r="H42" s="18"/>
      <c r="I42" s="18"/>
    </row>
    <row r="43" spans="1:9" ht="12.75">
      <c r="A43" s="93"/>
      <c r="B43" s="94" t="s">
        <v>23</v>
      </c>
      <c r="C43" s="74"/>
      <c r="D43" s="74"/>
      <c r="E43" s="74"/>
      <c r="F43" s="76"/>
      <c r="G43" s="92"/>
      <c r="H43" s="18"/>
      <c r="I43" s="18"/>
    </row>
    <row r="44" spans="1:9" ht="12.75">
      <c r="A44" s="95"/>
      <c r="B44" s="94" t="s">
        <v>24</v>
      </c>
      <c r="C44" s="74"/>
      <c r="D44" s="74"/>
      <c r="E44" s="74"/>
      <c r="F44" s="76"/>
      <c r="G44" s="92"/>
      <c r="H44" s="18"/>
      <c r="I44" s="18"/>
    </row>
    <row r="45" spans="1:9" ht="12.75">
      <c r="A45" s="96"/>
      <c r="B45" s="94" t="s">
        <v>25</v>
      </c>
      <c r="C45" s="74"/>
      <c r="D45" s="74"/>
      <c r="E45" s="74"/>
      <c r="F45" s="76"/>
      <c r="G45" s="92"/>
      <c r="H45" s="18"/>
      <c r="I45" s="18"/>
    </row>
    <row r="46" spans="1:9" ht="12.75">
      <c r="A46" s="97"/>
      <c r="B46" s="94" t="s">
        <v>26</v>
      </c>
      <c r="C46" s="74"/>
      <c r="D46" s="74"/>
      <c r="E46" s="74"/>
      <c r="F46" s="76"/>
      <c r="G46" s="92"/>
      <c r="H46" s="18"/>
      <c r="I46" s="18"/>
    </row>
    <row r="47" spans="1:9" ht="12.75">
      <c r="A47" s="89"/>
      <c r="B47" s="74"/>
      <c r="C47" s="74"/>
      <c r="D47" s="74"/>
      <c r="E47" s="74"/>
      <c r="F47" s="76"/>
      <c r="G47" s="92"/>
      <c r="H47" s="18"/>
      <c r="I47" s="18"/>
    </row>
    <row r="48" spans="1:9" ht="13.5" thickBot="1">
      <c r="A48" s="98" t="s">
        <v>36</v>
      </c>
      <c r="B48" s="99">
        <f ca="1">TODAY()</f>
        <v>44972</v>
      </c>
      <c r="C48" s="100"/>
      <c r="D48" s="100"/>
      <c r="E48" s="100"/>
      <c r="F48" s="101"/>
      <c r="G48" s="102"/>
      <c r="H48" s="18"/>
      <c r="I48" s="18"/>
    </row>
    <row r="49" spans="1:7" ht="12.75">
      <c r="A49" s="103"/>
      <c r="B49" s="104"/>
      <c r="C49" s="104"/>
      <c r="D49" s="104"/>
      <c r="E49" s="104"/>
      <c r="F49" s="105"/>
      <c r="G49" s="105"/>
    </row>
  </sheetData>
  <sheetProtection password="CC81" sheet="1"/>
  <printOptions gridLines="1" horizontalCentered="1"/>
  <pageMargins left="0.1968503937007874" right="0.1968503937007874" top="0.7874015748031497" bottom="0.7086614173228347" header="0.03937007874015748" footer="0.03937007874015748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Eda</cp:lastModifiedBy>
  <cp:lastPrinted>2023-02-15T13:18:13Z</cp:lastPrinted>
  <dcterms:created xsi:type="dcterms:W3CDTF">1997-01-24T11:07:25Z</dcterms:created>
  <dcterms:modified xsi:type="dcterms:W3CDTF">2023-02-15T13:18:20Z</dcterms:modified>
  <cp:category/>
  <cp:version/>
  <cp:contentType/>
  <cp:contentStatus/>
</cp:coreProperties>
</file>